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9720" activeTab="0"/>
  </bookViews>
  <sheets>
    <sheet name="Berechnung" sheetId="1" r:id="rId1"/>
    <sheet name="Tarife 2023" sheetId="2" r:id="rId2"/>
    <sheet name="Tarife 2024" sheetId="3" r:id="rId3"/>
  </sheets>
  <definedNames>
    <definedName name="_xlnm.Print_Area" localSheetId="0">'Berechnung'!$A$1:$E$62</definedName>
  </definedNames>
  <calcPr fullCalcOnLoad="1"/>
</workbook>
</file>

<file path=xl/sharedStrings.xml><?xml version="1.0" encoding="utf-8"?>
<sst xmlns="http://schemas.openxmlformats.org/spreadsheetml/2006/main" count="115" uniqueCount="58">
  <si>
    <t>Netznutzung Hochtarif</t>
  </si>
  <si>
    <t>Netznutzung Niedertarif</t>
  </si>
  <si>
    <t>Grundpreis</t>
  </si>
  <si>
    <t>Energie Hochtarif</t>
  </si>
  <si>
    <t>Energie Niedertarif</t>
  </si>
  <si>
    <t>Kostendeckende Einspeisevergütung</t>
  </si>
  <si>
    <t>Leistung</t>
  </si>
  <si>
    <t>Total Netznutzung</t>
  </si>
  <si>
    <t>Total Energie</t>
  </si>
  <si>
    <t>Total Abgaben</t>
  </si>
  <si>
    <t>Abweichungen</t>
  </si>
  <si>
    <t>CHF</t>
  </si>
  <si>
    <t>%</t>
  </si>
  <si>
    <t>NN HT</t>
  </si>
  <si>
    <t>NN NT</t>
  </si>
  <si>
    <t>Energie HT</t>
  </si>
  <si>
    <t>Energie NT</t>
  </si>
  <si>
    <t>GP NN</t>
  </si>
  <si>
    <t>Gesamtkosten vor Mehrwertsteuer</t>
  </si>
  <si>
    <t>Gesamttotal nach Mehrwertsteuer</t>
  </si>
  <si>
    <r>
      <t xml:space="preserve">Leistungsverbrauch im Jahr </t>
    </r>
    <r>
      <rPr>
        <sz val="8"/>
        <rFont val="Arial"/>
        <family val="2"/>
      </rPr>
      <t>(12 x Monatshöchst)</t>
    </r>
  </si>
  <si>
    <r>
      <t xml:space="preserve">Tarif </t>
    </r>
    <r>
      <rPr>
        <sz val="8"/>
        <rFont val="Arial"/>
        <family val="2"/>
      </rPr>
      <t>(genaue Texteingabe nötig, siehe rechts)</t>
    </r>
  </si>
  <si>
    <t>Netznutzung Hochtarif, Rappen</t>
  </si>
  <si>
    <t>Netznutzung Niedertarif, Rappen</t>
  </si>
  <si>
    <t>Leistung Monat, CHF</t>
  </si>
  <si>
    <t>Energie Hochtarif, Rappen</t>
  </si>
  <si>
    <t>Energie Niedertarif, Rappen</t>
  </si>
  <si>
    <t>Kostendeckende Einspeisevergütung, Rappen</t>
  </si>
  <si>
    <t>Kosten- und Vergleichsrechnung in CHF</t>
  </si>
  <si>
    <t>davon Netznutzung und Energie</t>
  </si>
  <si>
    <t>Bitte gelb markierte Felder ausfüllen</t>
  </si>
  <si>
    <t>&lt;-------------</t>
  </si>
  <si>
    <t>Konzessionsabgabe an die Einwohnergemeinde</t>
  </si>
  <si>
    <t>Ökologische Sanierung der Wasserkraft</t>
  </si>
  <si>
    <t>kWh total</t>
  </si>
  <si>
    <t>Ökologische Sanierung der Wasserkraft, Rappen</t>
  </si>
  <si>
    <t>Systemdienstleistungen Swissgrid, Rappen</t>
  </si>
  <si>
    <t>Konzessionsabgabe Gemeinde, Rappen</t>
  </si>
  <si>
    <t>Systemdienstleistungen Swissgrid</t>
  </si>
  <si>
    <t>BD</t>
  </si>
  <si>
    <t>Grosskunden NE7</t>
  </si>
  <si>
    <t>Grosskunden NE5</t>
  </si>
  <si>
    <t>Basistarif</t>
  </si>
  <si>
    <t>für</t>
  </si>
  <si>
    <t>Tarif:</t>
  </si>
  <si>
    <t>--&gt; Mögliche Eingaben:</t>
  </si>
  <si>
    <t>Unverbindliche Strompreis-Berechnung (Elektra Wolfwil AG)</t>
  </si>
  <si>
    <t>Grundpreis Monat, CHF</t>
  </si>
  <si>
    <t>Stromverbrauch Niedertarif im Jahr</t>
  </si>
  <si>
    <t>Stromverbrauch Hochtarif im Jahr</t>
  </si>
  <si>
    <t>Muster Paul</t>
  </si>
  <si>
    <t>Tarife 2023</t>
  </si>
  <si>
    <t>Jahr 2023</t>
  </si>
  <si>
    <t>Tarife 2024</t>
  </si>
  <si>
    <t>Winterstromreserve Swissgrid, Rappen</t>
  </si>
  <si>
    <t>Jahr 2024</t>
  </si>
  <si>
    <t>zuzüglich Mehrwertsteuer 7.7% / 8.1%</t>
  </si>
  <si>
    <t>Winterstromreserve Swissgrid</t>
  </si>
</sst>
</file>

<file path=xl/styles.xml><?xml version="1.0" encoding="utf-8"?>
<styleSheet xmlns="http://schemas.openxmlformats.org/spreadsheetml/2006/main">
  <numFmts count="2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&quot;\ #,##0;&quot;SFr&quot;\ \-#,##0"/>
    <numFmt numFmtId="165" formatCode="&quot;SFr&quot;\ #,##0;[Red]&quot;SFr&quot;\ \-#,##0"/>
    <numFmt numFmtId="166" formatCode="&quot;SFr&quot;\ #,##0.00;&quot;SFr&quot;\ \-#,##0.00"/>
    <numFmt numFmtId="167" formatCode="&quot;SFr&quot;\ #,##0.00;[Red]&quot;SFr&quot;\ \-#,##0.00"/>
    <numFmt numFmtId="168" formatCode="_ &quot;SFr&quot;\ * #,##0_ ;_ &quot;SFr&quot;\ * \-#,##0_ ;_ &quot;SFr&quot;\ * &quot;-&quot;_ ;_ @_ "/>
    <numFmt numFmtId="169" formatCode="_ &quot;SFr&quot;\ * #,##0.00_ ;_ &quot;SFr&quot;\ * \-#,##0.00_ ;_ &quot;SFr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.0"/>
    <numFmt numFmtId="177" formatCode="[$-807]dddd\,\ d\.\ mmmm\ yyyy"/>
    <numFmt numFmtId="178" formatCode="dd/mm/yyyy;@"/>
    <numFmt numFmtId="179" formatCode="hh:mm:ss;@"/>
    <numFmt numFmtId="180" formatCode="#,##0.00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3" fontId="0" fillId="0" borderId="16" xfId="0" applyNumberFormat="1" applyBorder="1" applyAlignment="1">
      <alignment/>
    </xf>
    <xf numFmtId="3" fontId="3" fillId="0" borderId="16" xfId="0" applyNumberFormat="1" applyFont="1" applyBorder="1" applyAlignment="1">
      <alignment/>
    </xf>
    <xf numFmtId="176" fontId="3" fillId="0" borderId="17" xfId="0" applyNumberFormat="1" applyFont="1" applyBorder="1" applyAlignment="1">
      <alignment/>
    </xf>
    <xf numFmtId="0" fontId="1" fillId="35" borderId="15" xfId="0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4" fillId="35" borderId="16" xfId="0" applyNumberFormat="1" applyFont="1" applyFill="1" applyBorder="1" applyAlignment="1">
      <alignment/>
    </xf>
    <xf numFmtId="176" fontId="4" fillId="35" borderId="17" xfId="0" applyNumberFormat="1" applyFont="1" applyFill="1" applyBorder="1" applyAlignment="1">
      <alignment/>
    </xf>
    <xf numFmtId="0" fontId="1" fillId="36" borderId="15" xfId="0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4" fillId="36" borderId="16" xfId="0" applyNumberFormat="1" applyFont="1" applyFill="1" applyBorder="1" applyAlignment="1">
      <alignment/>
    </xf>
    <xf numFmtId="176" fontId="4" fillId="36" borderId="17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1" fillId="36" borderId="12" xfId="0" applyFont="1" applyFill="1" applyBorder="1" applyAlignment="1">
      <alignment/>
    </xf>
    <xf numFmtId="3" fontId="1" fillId="36" borderId="13" xfId="0" applyNumberFormat="1" applyFont="1" applyFill="1" applyBorder="1" applyAlignment="1">
      <alignment/>
    </xf>
    <xf numFmtId="3" fontId="4" fillId="36" borderId="13" xfId="0" applyNumberFormat="1" applyFont="1" applyFill="1" applyBorder="1" applyAlignment="1">
      <alignment/>
    </xf>
    <xf numFmtId="176" fontId="4" fillId="36" borderId="14" xfId="0" applyNumberFormat="1" applyFont="1" applyFill="1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3" fontId="3" fillId="0" borderId="19" xfId="0" applyNumberFormat="1" applyFont="1" applyBorder="1" applyAlignment="1">
      <alignment/>
    </xf>
    <xf numFmtId="176" fontId="3" fillId="0" borderId="20" xfId="0" applyNumberFormat="1" applyFont="1" applyBorder="1" applyAlignment="1">
      <alignment/>
    </xf>
    <xf numFmtId="0" fontId="1" fillId="34" borderId="15" xfId="0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4" fillId="34" borderId="16" xfId="0" applyNumberFormat="1" applyFont="1" applyFill="1" applyBorder="1" applyAlignment="1">
      <alignment/>
    </xf>
    <xf numFmtId="176" fontId="4" fillId="34" borderId="17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178" fontId="3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34" borderId="0" xfId="0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176" fontId="4" fillId="34" borderId="0" xfId="0" applyNumberFormat="1" applyFont="1" applyFill="1" applyBorder="1" applyAlignment="1">
      <alignment/>
    </xf>
    <xf numFmtId="0" fontId="1" fillId="36" borderId="21" xfId="0" applyFont="1" applyFill="1" applyBorder="1" applyAlignment="1">
      <alignment/>
    </xf>
    <xf numFmtId="3" fontId="1" fillId="36" borderId="22" xfId="0" applyNumberFormat="1" applyFont="1" applyFill="1" applyBorder="1" applyAlignment="1">
      <alignment/>
    </xf>
    <xf numFmtId="3" fontId="4" fillId="36" borderId="22" xfId="0" applyNumberFormat="1" applyFont="1" applyFill="1" applyBorder="1" applyAlignment="1">
      <alignment/>
    </xf>
    <xf numFmtId="176" fontId="4" fillId="36" borderId="23" xfId="0" applyNumberFormat="1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Fill="1" applyBorder="1" applyAlignment="1">
      <alignment/>
    </xf>
    <xf numFmtId="0" fontId="0" fillId="37" borderId="26" xfId="0" applyFont="1" applyFill="1" applyBorder="1" applyAlignment="1" applyProtection="1">
      <alignment/>
      <protection locked="0"/>
    </xf>
    <xf numFmtId="0" fontId="0" fillId="0" borderId="26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3" fontId="3" fillId="0" borderId="25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5" xfId="0" applyFont="1" applyBorder="1" applyAlignment="1">
      <alignment/>
    </xf>
    <xf numFmtId="4" fontId="6" fillId="0" borderId="25" xfId="0" applyNumberFormat="1" applyFont="1" applyBorder="1" applyAlignment="1">
      <alignment/>
    </xf>
    <xf numFmtId="0" fontId="6" fillId="0" borderId="12" xfId="0" applyFont="1" applyBorder="1" applyAlignment="1">
      <alignment/>
    </xf>
    <xf numFmtId="4" fontId="6" fillId="0" borderId="27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26" xfId="0" applyFont="1" applyFill="1" applyBorder="1" applyAlignment="1">
      <alignment horizontal="right"/>
    </xf>
    <xf numFmtId="3" fontId="3" fillId="0" borderId="27" xfId="0" applyNumberFormat="1" applyFont="1" applyBorder="1" applyAlignment="1">
      <alignment/>
    </xf>
    <xf numFmtId="0" fontId="8" fillId="0" borderId="28" xfId="0" applyFont="1" applyBorder="1" applyAlignment="1">
      <alignment horizontal="center"/>
    </xf>
    <xf numFmtId="0" fontId="45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0" fillId="30" borderId="10" xfId="0" applyFont="1" applyFill="1" applyBorder="1" applyAlignment="1" applyProtection="1">
      <alignment horizontal="left"/>
      <protection locked="0"/>
    </xf>
    <xf numFmtId="3" fontId="0" fillId="30" borderId="0" xfId="0" applyNumberFormat="1" applyFill="1" applyBorder="1" applyAlignment="1" applyProtection="1">
      <alignment/>
      <protection locked="0"/>
    </xf>
    <xf numFmtId="3" fontId="0" fillId="30" borderId="26" xfId="0" applyNumberFormat="1" applyFill="1" applyBorder="1" applyAlignment="1" applyProtection="1">
      <alignment/>
      <protection locked="0"/>
    </xf>
    <xf numFmtId="0" fontId="0" fillId="30" borderId="10" xfId="0" applyFont="1" applyFill="1" applyBorder="1" applyAlignment="1" applyProtection="1">
      <alignment/>
      <protection locked="0"/>
    </xf>
    <xf numFmtId="0" fontId="0" fillId="35" borderId="29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24" xfId="0" applyFill="1" applyBorder="1" applyAlignment="1">
      <alignment/>
    </xf>
    <xf numFmtId="0" fontId="1" fillId="35" borderId="3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5" xfId="0" applyFill="1" applyBorder="1" applyAlignment="1">
      <alignment/>
    </xf>
    <xf numFmtId="0" fontId="5" fillId="35" borderId="30" xfId="0" applyFont="1" applyFill="1" applyBorder="1" applyAlignment="1">
      <alignment/>
    </xf>
    <xf numFmtId="0" fontId="5" fillId="35" borderId="31" xfId="0" applyFont="1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45" fillId="0" borderId="0" xfId="0" applyFont="1" applyAlignment="1">
      <alignment/>
    </xf>
    <xf numFmtId="0" fontId="9" fillId="35" borderId="30" xfId="0" applyFont="1" applyFill="1" applyBorder="1" applyAlignment="1" quotePrefix="1">
      <alignment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1" fillId="30" borderId="34" xfId="0" applyFont="1" applyFill="1" applyBorder="1" applyAlignment="1">
      <alignment horizontal="center"/>
    </xf>
    <xf numFmtId="0" fontId="1" fillId="30" borderId="35" xfId="0" applyFont="1" applyFill="1" applyBorder="1" applyAlignment="1">
      <alignment horizontal="center"/>
    </xf>
    <xf numFmtId="0" fontId="1" fillId="30" borderId="36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zoomScalePageLayoutView="0" workbookViewId="0" topLeftCell="A1">
      <selection activeCell="B31" sqref="B31"/>
    </sheetView>
  </sheetViews>
  <sheetFormatPr defaultColWidth="11.421875" defaultRowHeight="12.75"/>
  <cols>
    <col min="1" max="1" width="42.8515625" style="0" customWidth="1"/>
    <col min="2" max="3" width="11.8515625" style="0" customWidth="1"/>
    <col min="4" max="5" width="10.421875" style="0" customWidth="1"/>
  </cols>
  <sheetData>
    <row r="1" spans="1:5" ht="15.75">
      <c r="A1" s="2" t="s">
        <v>46</v>
      </c>
      <c r="E1" s="43">
        <f ca="1">NOW()</f>
        <v>45166.83133414352</v>
      </c>
    </row>
    <row r="2" ht="12.75">
      <c r="E2" s="44">
        <f ca="1">NOW()</f>
        <v>45166.83133414352</v>
      </c>
    </row>
    <row r="3" spans="1:4" ht="12.75">
      <c r="A3" s="60" t="s">
        <v>43</v>
      </c>
      <c r="B3" s="79" t="s">
        <v>50</v>
      </c>
      <c r="C3" s="8"/>
      <c r="D3" s="54"/>
    </row>
    <row r="4" spans="1:9" ht="12.75">
      <c r="A4" s="14"/>
      <c r="B4" s="78"/>
      <c r="C4" s="9"/>
      <c r="D4" s="55"/>
      <c r="F4" s="97" t="s">
        <v>30</v>
      </c>
      <c r="G4" s="98"/>
      <c r="H4" s="98"/>
      <c r="I4" s="99"/>
    </row>
    <row r="5" spans="1:4" ht="12.75">
      <c r="A5" s="29" t="s">
        <v>49</v>
      </c>
      <c r="B5" s="80">
        <v>2000</v>
      </c>
      <c r="C5" s="56"/>
      <c r="D5" s="55"/>
    </row>
    <row r="6" spans="1:4" ht="12.75">
      <c r="A6" s="29" t="s">
        <v>48</v>
      </c>
      <c r="B6" s="80">
        <v>2000</v>
      </c>
      <c r="C6" s="65" t="s">
        <v>34</v>
      </c>
      <c r="D6" s="66">
        <f>+B6+B5</f>
        <v>4000</v>
      </c>
    </row>
    <row r="7" spans="1:9" ht="12.75">
      <c r="A7" s="59" t="s">
        <v>20</v>
      </c>
      <c r="B7" s="81">
        <v>0</v>
      </c>
      <c r="C7" s="74" t="s">
        <v>39</v>
      </c>
      <c r="D7" s="75" t="e">
        <f>+D6/B7*12</f>
        <v>#DIV/0!</v>
      </c>
      <c r="F7" s="83"/>
      <c r="G7" s="84" t="s">
        <v>44</v>
      </c>
      <c r="H7" s="82" t="s">
        <v>40</v>
      </c>
      <c r="I7" s="85"/>
    </row>
    <row r="8" spans="1:9" ht="12.75" hidden="1">
      <c r="A8" s="59" t="s">
        <v>21</v>
      </c>
      <c r="B8" s="57"/>
      <c r="C8" s="58"/>
      <c r="D8" s="62"/>
      <c r="E8" s="63" t="s">
        <v>31</v>
      </c>
      <c r="F8" s="86"/>
      <c r="G8" s="87"/>
      <c r="H8" s="87"/>
      <c r="I8" s="88"/>
    </row>
    <row r="9" spans="6:9" ht="12.75">
      <c r="F9" s="89"/>
      <c r="G9" s="87"/>
      <c r="H9" s="87"/>
      <c r="I9" s="88"/>
    </row>
    <row r="10" spans="6:9" ht="12.75">
      <c r="F10" s="94" t="s">
        <v>45</v>
      </c>
      <c r="G10" s="87"/>
      <c r="H10" s="87" t="s">
        <v>42</v>
      </c>
      <c r="I10" s="88"/>
    </row>
    <row r="11" spans="1:9" ht="12.75">
      <c r="A11" s="67" t="s">
        <v>51</v>
      </c>
      <c r="B11" s="68"/>
      <c r="F11" s="89"/>
      <c r="G11" s="87"/>
      <c r="H11" s="87" t="s">
        <v>40</v>
      </c>
      <c r="I11" s="88"/>
    </row>
    <row r="12" spans="1:9" ht="12.75">
      <c r="A12" s="69" t="s">
        <v>22</v>
      </c>
      <c r="B12" s="70">
        <f>VLOOKUP($C$12,'Tarife 2023'!A3:B5,2,FALSE)</f>
        <v>7.3</v>
      </c>
      <c r="C12" s="77" t="str">
        <f>+H7</f>
        <v>Grosskunden NE7</v>
      </c>
      <c r="F12" s="90"/>
      <c r="G12" s="91"/>
      <c r="H12" s="91" t="s">
        <v>41</v>
      </c>
      <c r="I12" s="92"/>
    </row>
    <row r="13" spans="1:6" ht="12.75">
      <c r="A13" s="69" t="s">
        <v>23</v>
      </c>
      <c r="B13" s="70">
        <f>VLOOKUP(C12,'Tarife 2023'!A10:B12,2,FALSE)</f>
        <v>6.9</v>
      </c>
      <c r="F13" s="45"/>
    </row>
    <row r="14" spans="1:8" ht="12.75">
      <c r="A14" s="69" t="s">
        <v>24</v>
      </c>
      <c r="B14" s="70">
        <f>VLOOKUP(C12,'Tarife 2023'!A38:B40,2,FALSE)</f>
        <v>3</v>
      </c>
      <c r="F14" s="45"/>
      <c r="H14" s="61"/>
    </row>
    <row r="15" spans="1:8" ht="12.75">
      <c r="A15" s="69" t="s">
        <v>47</v>
      </c>
      <c r="B15" s="70">
        <f>VLOOKUP(C15,'Tarife 2023'!A31:B33,2,FALSE)</f>
        <v>0</v>
      </c>
      <c r="C15" s="93" t="str">
        <f>+H7</f>
        <v>Grosskunden NE7</v>
      </c>
      <c r="F15" s="45"/>
      <c r="H15" s="61"/>
    </row>
    <row r="16" spans="1:2" ht="12.75">
      <c r="A16" s="69" t="s">
        <v>25</v>
      </c>
      <c r="B16" s="70">
        <f>VLOOKUP(C12,'Tarife 2023'!A17:B19,2,FALSE)</f>
        <v>8.6</v>
      </c>
    </row>
    <row r="17" spans="1:2" ht="12.75">
      <c r="A17" s="69" t="s">
        <v>26</v>
      </c>
      <c r="B17" s="70">
        <f>VLOOKUP(C12,'Tarife 2023'!A24:B26,2,FALSE)</f>
        <v>7.7</v>
      </c>
    </row>
    <row r="18" spans="1:2" ht="12.75">
      <c r="A18" s="69" t="s">
        <v>36</v>
      </c>
      <c r="B18" s="70">
        <v>0.46</v>
      </c>
    </row>
    <row r="19" spans="1:2" ht="12.75">
      <c r="A19" s="69" t="s">
        <v>54</v>
      </c>
      <c r="B19" s="70">
        <v>0</v>
      </c>
    </row>
    <row r="20" spans="1:2" ht="12.75">
      <c r="A20" s="69" t="s">
        <v>27</v>
      </c>
      <c r="B20" s="70">
        <v>2.2</v>
      </c>
    </row>
    <row r="21" spans="1:2" ht="12.75">
      <c r="A21" s="69" t="s">
        <v>35</v>
      </c>
      <c r="B21" s="70">
        <v>0.1</v>
      </c>
    </row>
    <row r="22" spans="1:2" ht="12.75">
      <c r="A22" s="71" t="s">
        <v>37</v>
      </c>
      <c r="B22" s="72">
        <v>0</v>
      </c>
    </row>
    <row r="23" spans="1:2" ht="12.75">
      <c r="A23" s="73"/>
      <c r="B23" s="73"/>
    </row>
    <row r="24" spans="1:2" ht="12.75">
      <c r="A24" s="67" t="s">
        <v>53</v>
      </c>
      <c r="B24" s="68"/>
    </row>
    <row r="25" spans="1:3" ht="12.75">
      <c r="A25" s="69" t="s">
        <v>22</v>
      </c>
      <c r="B25" s="70">
        <f>VLOOKUP(C25,'Tarife 2024'!A3:B5,2,FALSE)</f>
        <v>9</v>
      </c>
      <c r="C25" s="77" t="str">
        <f>+C12</f>
        <v>Grosskunden NE7</v>
      </c>
    </row>
    <row r="26" spans="1:2" ht="12.75">
      <c r="A26" s="69" t="s">
        <v>23</v>
      </c>
      <c r="B26" s="70">
        <f>VLOOKUP(C25,'Tarife 2024'!A10:B12,2,FALSE)</f>
        <v>9</v>
      </c>
    </row>
    <row r="27" spans="1:2" ht="12.75">
      <c r="A27" s="69" t="s">
        <v>24</v>
      </c>
      <c r="B27" s="70">
        <f>VLOOKUP(C25,'Tarife 2024'!A38:B40,2,FALSE)</f>
        <v>3</v>
      </c>
    </row>
    <row r="28" spans="1:3" ht="12.75">
      <c r="A28" s="69" t="s">
        <v>47</v>
      </c>
      <c r="B28" s="70">
        <f>VLOOKUP(C28,'Tarife 2023'!A31:B33,2,FALSE)</f>
        <v>0</v>
      </c>
      <c r="C28" s="93" t="str">
        <f>+H7</f>
        <v>Grosskunden NE7</v>
      </c>
    </row>
    <row r="29" spans="1:2" ht="12.75">
      <c r="A29" s="69" t="s">
        <v>25</v>
      </c>
      <c r="B29" s="70">
        <f>VLOOKUP(C25,'Tarife 2024'!A17:B19,2,FALSE)</f>
        <v>16.9</v>
      </c>
    </row>
    <row r="30" spans="1:2" ht="12.75">
      <c r="A30" s="69" t="s">
        <v>26</v>
      </c>
      <c r="B30" s="70">
        <f>VLOOKUP(C25,'Tarife 2024'!A24:B26,2,FALSE)</f>
        <v>16.9</v>
      </c>
    </row>
    <row r="31" spans="1:2" ht="12.75">
      <c r="A31" s="69" t="s">
        <v>36</v>
      </c>
      <c r="B31" s="70">
        <v>0.75</v>
      </c>
    </row>
    <row r="32" spans="1:2" ht="12.75">
      <c r="A32" s="69" t="s">
        <v>54</v>
      </c>
      <c r="B32" s="70">
        <v>1.2</v>
      </c>
    </row>
    <row r="33" spans="1:2" ht="12.75">
      <c r="A33" s="69" t="s">
        <v>27</v>
      </c>
      <c r="B33" s="70">
        <v>2.2</v>
      </c>
    </row>
    <row r="34" spans="1:2" ht="12.75">
      <c r="A34" s="69" t="s">
        <v>35</v>
      </c>
      <c r="B34" s="70">
        <v>0.1</v>
      </c>
    </row>
    <row r="35" spans="1:2" ht="12.75">
      <c r="A35" s="71" t="s">
        <v>37</v>
      </c>
      <c r="B35" s="72">
        <v>0</v>
      </c>
    </row>
    <row r="37" spans="1:5" ht="12.75">
      <c r="A37" s="10"/>
      <c r="B37" s="76" t="str">
        <f>+C12</f>
        <v>Grosskunden NE7</v>
      </c>
      <c r="C37" s="76" t="str">
        <f>+C25</f>
        <v>Grosskunden NE7</v>
      </c>
      <c r="D37" s="95" t="s">
        <v>10</v>
      </c>
      <c r="E37" s="96"/>
    </row>
    <row r="38" spans="1:5" ht="12.75">
      <c r="A38" s="11" t="s">
        <v>28</v>
      </c>
      <c r="B38" s="64" t="s">
        <v>52</v>
      </c>
      <c r="C38" s="64" t="s">
        <v>55</v>
      </c>
      <c r="D38" s="12" t="s">
        <v>11</v>
      </c>
      <c r="E38" s="13" t="s">
        <v>12</v>
      </c>
    </row>
    <row r="39" spans="1:5" ht="12.75">
      <c r="A39" s="14"/>
      <c r="B39" s="15"/>
      <c r="C39" s="15"/>
      <c r="D39" s="16"/>
      <c r="E39" s="17"/>
    </row>
    <row r="40" spans="1:5" ht="12.75">
      <c r="A40" s="14" t="s">
        <v>0</v>
      </c>
      <c r="B40" s="18">
        <f>+B5*B12/100</f>
        <v>146</v>
      </c>
      <c r="C40" s="18">
        <f>+B5*B25/100</f>
        <v>180</v>
      </c>
      <c r="D40" s="19">
        <f>+C40-B40</f>
        <v>34</v>
      </c>
      <c r="E40" s="20">
        <f>IF(C40=0,,+D40/B40%)</f>
        <v>23.28767123287671</v>
      </c>
    </row>
    <row r="41" spans="1:5" ht="12.75">
      <c r="A41" s="14" t="s">
        <v>1</v>
      </c>
      <c r="B41" s="18">
        <f>+B6*B13/100</f>
        <v>138</v>
      </c>
      <c r="C41" s="18">
        <f>+B6*B26/100</f>
        <v>180</v>
      </c>
      <c r="D41" s="19">
        <f>+C41-B41</f>
        <v>42</v>
      </c>
      <c r="E41" s="20">
        <f aca="true" t="shared" si="0" ref="E41:E57">IF(C41=0,,+D41/B41%)</f>
        <v>30.434782608695656</v>
      </c>
    </row>
    <row r="42" spans="1:5" ht="12.75">
      <c r="A42" s="14" t="s">
        <v>2</v>
      </c>
      <c r="B42" s="18">
        <f>+B15*12</f>
        <v>0</v>
      </c>
      <c r="C42" s="18">
        <f>+B28*12</f>
        <v>0</v>
      </c>
      <c r="D42" s="19">
        <f>+C42-B42</f>
        <v>0</v>
      </c>
      <c r="E42" s="20">
        <f t="shared" si="0"/>
        <v>0</v>
      </c>
    </row>
    <row r="43" spans="1:5" ht="12.75">
      <c r="A43" s="34" t="s">
        <v>6</v>
      </c>
      <c r="B43" s="35">
        <f>+B7*B14</f>
        <v>0</v>
      </c>
      <c r="C43" s="35">
        <f>+B7*B27</f>
        <v>0</v>
      </c>
      <c r="D43" s="36">
        <f>+C43-B43</f>
        <v>0</v>
      </c>
      <c r="E43" s="37">
        <f t="shared" si="0"/>
        <v>0</v>
      </c>
    </row>
    <row r="44" spans="1:5" s="1" customFormat="1" ht="12.75">
      <c r="A44" s="21" t="s">
        <v>7</v>
      </c>
      <c r="B44" s="22">
        <f>SUM(B40:B43)</f>
        <v>284</v>
      </c>
      <c r="C44" s="22">
        <f>SUM(C40:C43)</f>
        <v>360</v>
      </c>
      <c r="D44" s="23">
        <f>SUM(D40:D43)</f>
        <v>76</v>
      </c>
      <c r="E44" s="24">
        <f t="shared" si="0"/>
        <v>26.760563380281692</v>
      </c>
    </row>
    <row r="45" spans="1:5" ht="12.75">
      <c r="A45" s="14"/>
      <c r="B45" s="18"/>
      <c r="C45" s="18"/>
      <c r="D45" s="19"/>
      <c r="E45" s="20"/>
    </row>
    <row r="46" spans="1:5" ht="12.75">
      <c r="A46" s="14" t="s">
        <v>3</v>
      </c>
      <c r="B46" s="18">
        <f>+B5*B16/100</f>
        <v>172</v>
      </c>
      <c r="C46" s="18">
        <f>+B5*B29/100</f>
        <v>338</v>
      </c>
      <c r="D46" s="19">
        <f>+C46-B46</f>
        <v>166</v>
      </c>
      <c r="E46" s="20">
        <f t="shared" si="0"/>
        <v>96.51162790697674</v>
      </c>
    </row>
    <row r="47" spans="1:5" ht="12.75">
      <c r="A47" s="34" t="s">
        <v>4</v>
      </c>
      <c r="B47" s="35">
        <f>+B6*B17/100</f>
        <v>154</v>
      </c>
      <c r="C47" s="35">
        <f>+B6*B30/100</f>
        <v>338</v>
      </c>
      <c r="D47" s="36">
        <f>+C47-B47</f>
        <v>184</v>
      </c>
      <c r="E47" s="37">
        <f t="shared" si="0"/>
        <v>119.48051948051948</v>
      </c>
    </row>
    <row r="48" spans="1:5" s="1" customFormat="1" ht="12.75">
      <c r="A48" s="21" t="s">
        <v>8</v>
      </c>
      <c r="B48" s="22">
        <f>SUM(B46:B47)</f>
        <v>326</v>
      </c>
      <c r="C48" s="22">
        <f>SUM(C46:C47)</f>
        <v>676</v>
      </c>
      <c r="D48" s="23">
        <f>SUM(D46:D47)</f>
        <v>350</v>
      </c>
      <c r="E48" s="24">
        <f t="shared" si="0"/>
        <v>107.36196319018406</v>
      </c>
    </row>
    <row r="49" spans="1:5" ht="12.75">
      <c r="A49" s="14"/>
      <c r="B49" s="18"/>
      <c r="C49" s="18"/>
      <c r="D49" s="19"/>
      <c r="E49" s="20"/>
    </row>
    <row r="50" spans="1:5" ht="12.75">
      <c r="A50" s="29" t="s">
        <v>38</v>
      </c>
      <c r="B50" s="18">
        <f>+(B5+B6)*B18/100</f>
        <v>18.4</v>
      </c>
      <c r="C50" s="18">
        <f>+(+B5+B6)*B31/100</f>
        <v>30</v>
      </c>
      <c r="D50" s="19">
        <f>+C50-B50</f>
        <v>11.600000000000001</v>
      </c>
      <c r="E50" s="20">
        <f t="shared" si="0"/>
        <v>63.04347826086958</v>
      </c>
    </row>
    <row r="51" spans="1:5" ht="12.75">
      <c r="A51" s="29" t="s">
        <v>57</v>
      </c>
      <c r="B51" s="18">
        <f>+(B5+B6)*B19/100</f>
        <v>0</v>
      </c>
      <c r="C51" s="18">
        <f>+(+B5+B6)*B32/100</f>
        <v>48</v>
      </c>
      <c r="D51" s="19">
        <f>+C51-B51</f>
        <v>48</v>
      </c>
      <c r="E51" s="20">
        <v>100</v>
      </c>
    </row>
    <row r="52" spans="1:5" ht="12.75">
      <c r="A52" s="14" t="s">
        <v>5</v>
      </c>
      <c r="B52" s="18">
        <f>+(B5+B6)*B20/100</f>
        <v>88</v>
      </c>
      <c r="C52" s="18">
        <f>+(+B5+B6)*B33/100</f>
        <v>88</v>
      </c>
      <c r="D52" s="19">
        <f>+C52-B52</f>
        <v>0</v>
      </c>
      <c r="E52" s="20">
        <f>IF(C52=0,,+D52/B52%)</f>
        <v>0</v>
      </c>
    </row>
    <row r="53" spans="1:5" ht="12.75">
      <c r="A53" s="29" t="s">
        <v>33</v>
      </c>
      <c r="B53" s="18">
        <f>+(B5+B6)*B21/100</f>
        <v>4</v>
      </c>
      <c r="C53" s="18">
        <f>+(+B5+B6)*B34/100</f>
        <v>4</v>
      </c>
      <c r="D53" s="19">
        <f>+C53-B53</f>
        <v>0</v>
      </c>
      <c r="E53" s="20">
        <f>IF(C53=0,,+D53/B53%)</f>
        <v>0</v>
      </c>
    </row>
    <row r="54" spans="1:5" ht="12.75">
      <c r="A54" s="34" t="s">
        <v>32</v>
      </c>
      <c r="B54" s="35">
        <f>+(B5+B6)*B22/100</f>
        <v>0</v>
      </c>
      <c r="C54" s="35">
        <f>+(+B5+B6)*B35/100</f>
        <v>0</v>
      </c>
      <c r="D54" s="36">
        <f>+C54-B54</f>
        <v>0</v>
      </c>
      <c r="E54" s="37">
        <f>IF(C54=0,,+D54/B54%)</f>
        <v>0</v>
      </c>
    </row>
    <row r="55" spans="1:5" s="1" customFormat="1" ht="12.75">
      <c r="A55" s="21" t="s">
        <v>9</v>
      </c>
      <c r="B55" s="22">
        <f>SUM(B50:B54)</f>
        <v>110.4</v>
      </c>
      <c r="C55" s="22">
        <f>SUM(C50:C54)</f>
        <v>170</v>
      </c>
      <c r="D55" s="23">
        <f>+C55-B55</f>
        <v>59.599999999999994</v>
      </c>
      <c r="E55" s="24">
        <f t="shared" si="0"/>
        <v>53.985507246376805</v>
      </c>
    </row>
    <row r="56" spans="1:5" ht="12.75">
      <c r="A56" s="34"/>
      <c r="B56" s="35"/>
      <c r="C56" s="35"/>
      <c r="D56" s="36"/>
      <c r="E56" s="37"/>
    </row>
    <row r="57" spans="1:5" s="1" customFormat="1" ht="15" customHeight="1">
      <c r="A57" s="25" t="s">
        <v>18</v>
      </c>
      <c r="B57" s="26">
        <f>+B55+B48+B44</f>
        <v>720.4</v>
      </c>
      <c r="C57" s="26">
        <f>+C55+C48+C44</f>
        <v>1206</v>
      </c>
      <c r="D57" s="27">
        <f>+D55+D48+D44</f>
        <v>485.6</v>
      </c>
      <c r="E57" s="28">
        <f t="shared" si="0"/>
        <v>67.40699611327041</v>
      </c>
    </row>
    <row r="58" spans="1:5" s="1" customFormat="1" ht="12.75">
      <c r="A58" s="38"/>
      <c r="B58" s="39"/>
      <c r="C58" s="39"/>
      <c r="D58" s="40"/>
      <c r="E58" s="41"/>
    </row>
    <row r="59" spans="1:5" ht="12.75">
      <c r="A59" s="42" t="s">
        <v>56</v>
      </c>
      <c r="B59" s="35">
        <f>ROUND(+B57*0.077,2)</f>
        <v>55.47</v>
      </c>
      <c r="C59" s="35">
        <f>ROUND(+C57*0.081,2)</f>
        <v>97.69</v>
      </c>
      <c r="D59" s="36">
        <f>+C59-B59</f>
        <v>42.22</v>
      </c>
      <c r="E59" s="37">
        <f>IF(C59=0,,+D59/B59%)</f>
        <v>76.11321435009916</v>
      </c>
    </row>
    <row r="60" spans="1:5" ht="21" customHeight="1">
      <c r="A60" s="30" t="s">
        <v>19</v>
      </c>
      <c r="B60" s="31">
        <f>+B57+B59</f>
        <v>775.87</v>
      </c>
      <c r="C60" s="31">
        <f>+C57+C59</f>
        <v>1303.69</v>
      </c>
      <c r="D60" s="32">
        <f>+D57+D59</f>
        <v>527.82</v>
      </c>
      <c r="E60" s="33">
        <f>IF(C60=0,,+D60/B60%)</f>
        <v>68.02943792130125</v>
      </c>
    </row>
    <row r="61" spans="1:5" ht="17.25" customHeight="1">
      <c r="A61" s="46"/>
      <c r="B61" s="47"/>
      <c r="C61" s="47"/>
      <c r="D61" s="48"/>
      <c r="E61" s="49"/>
    </row>
    <row r="62" spans="1:5" ht="21" customHeight="1">
      <c r="A62" s="50" t="s">
        <v>29</v>
      </c>
      <c r="B62" s="51">
        <f>+B44+B48</f>
        <v>610</v>
      </c>
      <c r="C62" s="51">
        <f>+C44+C48</f>
        <v>1036</v>
      </c>
      <c r="D62" s="52">
        <f>+C62-B62</f>
        <v>426</v>
      </c>
      <c r="E62" s="53">
        <f>IF(C62=0,,+D62/B62%)</f>
        <v>69.8360655737705</v>
      </c>
    </row>
    <row r="63" spans="1:5" ht="12" customHeight="1">
      <c r="A63" s="46"/>
      <c r="B63" s="47"/>
      <c r="C63" s="47"/>
      <c r="D63" s="48"/>
      <c r="E63" s="49"/>
    </row>
    <row r="64" ht="12.75">
      <c r="A64" s="7" t="str">
        <f ca="1">CELL("dateiname")</f>
        <v>\\hjs-nas\STF-Mandate\Elektra Wolfwil AG\Tarife\Pricing_Jahr 2024\[Stromrechner 2023-2024 ELW.xls]Berechnung</v>
      </c>
    </row>
  </sheetData>
  <sheetProtection password="9444" sheet="1"/>
  <mergeCells count="2">
    <mergeCell ref="D37:E37"/>
    <mergeCell ref="F4:I4"/>
  </mergeCells>
  <printOptions/>
  <pageMargins left="0.7874015748031497" right="0.7874015748031497" top="0.5118110236220472" bottom="0.3937007874015748" header="0.5118110236220472" footer="0.511811023622047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1.421875" style="0" customWidth="1"/>
    <col min="2" max="9" width="13.140625" style="0" customWidth="1"/>
    <col min="10" max="10" width="15.57421875" style="0" customWidth="1"/>
  </cols>
  <sheetData>
    <row r="1" spans="1:9" ht="12.75">
      <c r="A1" s="5" t="s">
        <v>51</v>
      </c>
      <c r="C1" s="3"/>
      <c r="D1" s="3"/>
      <c r="E1" s="3"/>
      <c r="F1" s="3"/>
      <c r="G1" s="3"/>
      <c r="H1" s="3"/>
      <c r="I1" s="3"/>
    </row>
    <row r="2" spans="1:9" ht="12.75">
      <c r="A2" s="6"/>
      <c r="B2" s="3" t="s">
        <v>13</v>
      </c>
      <c r="C2" s="3"/>
      <c r="D2" s="3"/>
      <c r="E2" s="3"/>
      <c r="F2" s="3"/>
      <c r="G2" s="3"/>
      <c r="H2" s="3"/>
      <c r="I2" s="3"/>
    </row>
    <row r="3" spans="1:9" ht="12.75">
      <c r="A3" s="61" t="s">
        <v>42</v>
      </c>
      <c r="B3" s="4">
        <v>9.5</v>
      </c>
      <c r="C3" s="4"/>
      <c r="D3" s="4"/>
      <c r="E3" s="4"/>
      <c r="F3" s="4"/>
      <c r="G3" s="4"/>
      <c r="H3" s="4"/>
      <c r="I3" s="4"/>
    </row>
    <row r="4" spans="1:9" ht="12.75">
      <c r="A4" s="61" t="s">
        <v>40</v>
      </c>
      <c r="B4" s="4">
        <v>7.3</v>
      </c>
      <c r="C4" s="4"/>
      <c r="D4" s="4"/>
      <c r="E4" s="4"/>
      <c r="F4" s="4"/>
      <c r="G4" s="4"/>
      <c r="H4" s="4"/>
      <c r="I4" s="4"/>
    </row>
    <row r="5" spans="1:9" ht="12.75">
      <c r="A5" s="61" t="s">
        <v>41</v>
      </c>
      <c r="B5" s="4">
        <v>5.2</v>
      </c>
      <c r="C5" s="4"/>
      <c r="D5" s="4"/>
      <c r="E5" s="4"/>
      <c r="F5" s="4"/>
      <c r="G5" s="4"/>
      <c r="H5" s="4"/>
      <c r="I5" s="4"/>
    </row>
    <row r="6" spans="1:9" ht="12.75">
      <c r="A6" s="61"/>
      <c r="B6" s="4"/>
      <c r="C6" s="4"/>
      <c r="D6" s="4"/>
      <c r="E6" s="4"/>
      <c r="F6" s="4"/>
      <c r="G6" s="4"/>
      <c r="H6" s="4"/>
      <c r="I6" s="4"/>
    </row>
    <row r="7" spans="1:9" ht="12.75">
      <c r="A7" s="61"/>
      <c r="B7" s="4"/>
      <c r="C7" s="4"/>
      <c r="D7" s="4"/>
      <c r="E7" s="4"/>
      <c r="F7" s="4"/>
      <c r="G7" s="4"/>
      <c r="H7" s="4"/>
      <c r="I7" s="4"/>
    </row>
    <row r="8" spans="2:9" ht="12.75">
      <c r="B8" s="4"/>
      <c r="C8" s="4"/>
      <c r="D8" s="4"/>
      <c r="E8" s="4"/>
      <c r="F8" s="4"/>
      <c r="G8" s="4"/>
      <c r="H8" s="4"/>
      <c r="I8" s="4"/>
    </row>
    <row r="9" spans="2:8" ht="12.75">
      <c r="B9" s="3" t="s">
        <v>14</v>
      </c>
      <c r="C9" s="4"/>
      <c r="D9" s="4"/>
      <c r="E9" s="4"/>
      <c r="F9" s="4"/>
      <c r="G9" s="4"/>
      <c r="H9" s="4"/>
    </row>
    <row r="10" spans="1:8" ht="12.75">
      <c r="A10" s="61" t="s">
        <v>42</v>
      </c>
      <c r="B10" s="4">
        <v>8.2</v>
      </c>
      <c r="C10" s="4"/>
      <c r="D10" s="4"/>
      <c r="E10" s="4"/>
      <c r="F10" s="4"/>
      <c r="G10" s="4"/>
      <c r="H10" s="4"/>
    </row>
    <row r="11" spans="1:8" ht="12.75">
      <c r="A11" s="61" t="s">
        <v>40</v>
      </c>
      <c r="B11" s="4">
        <v>6.9</v>
      </c>
      <c r="C11" s="4"/>
      <c r="D11" s="4"/>
      <c r="E11" s="4"/>
      <c r="F11" s="4"/>
      <c r="G11" s="4"/>
      <c r="H11" s="4"/>
    </row>
    <row r="12" spans="1:2" ht="12.75">
      <c r="A12" s="61" t="s">
        <v>41</v>
      </c>
      <c r="B12" s="4">
        <v>5.2</v>
      </c>
    </row>
    <row r="13" spans="1:2" ht="12.75">
      <c r="A13" s="61"/>
      <c r="B13" s="4"/>
    </row>
    <row r="14" spans="1:2" ht="12.75">
      <c r="A14" s="61"/>
      <c r="B14" s="4"/>
    </row>
    <row r="15" ht="12.75">
      <c r="B15" s="4"/>
    </row>
    <row r="16" ht="12.75">
      <c r="B16" s="3" t="s">
        <v>15</v>
      </c>
    </row>
    <row r="17" spans="1:2" ht="12.75">
      <c r="A17" s="61" t="s">
        <v>42</v>
      </c>
      <c r="B17" s="4">
        <v>8.5</v>
      </c>
    </row>
    <row r="18" spans="1:2" ht="12.75">
      <c r="A18" s="61" t="s">
        <v>40</v>
      </c>
      <c r="B18" s="4">
        <v>8.6</v>
      </c>
    </row>
    <row r="19" spans="1:2" ht="12.75">
      <c r="A19" s="61" t="s">
        <v>41</v>
      </c>
      <c r="B19" s="4">
        <v>8.1</v>
      </c>
    </row>
    <row r="20" spans="1:2" ht="12.75">
      <c r="A20" s="61"/>
      <c r="B20" s="4"/>
    </row>
    <row r="21" spans="1:2" ht="12.75">
      <c r="A21" s="61"/>
      <c r="B21" s="4"/>
    </row>
    <row r="23" ht="12.75">
      <c r="B23" s="3" t="s">
        <v>16</v>
      </c>
    </row>
    <row r="24" spans="1:2" ht="12.75">
      <c r="A24" s="61" t="s">
        <v>42</v>
      </c>
      <c r="B24" s="4">
        <v>7.6</v>
      </c>
    </row>
    <row r="25" spans="1:2" ht="12.75">
      <c r="A25" s="61" t="s">
        <v>40</v>
      </c>
      <c r="B25" s="4">
        <v>7.7</v>
      </c>
    </row>
    <row r="26" spans="1:2" ht="12.75">
      <c r="A26" s="61" t="s">
        <v>41</v>
      </c>
      <c r="B26" s="4">
        <v>8.1</v>
      </c>
    </row>
    <row r="27" spans="1:2" ht="12.75">
      <c r="A27" s="61"/>
      <c r="B27" s="4"/>
    </row>
    <row r="28" spans="1:2" ht="12.75">
      <c r="A28" s="61"/>
      <c r="B28" s="4"/>
    </row>
    <row r="30" ht="12.75">
      <c r="B30" s="3" t="s">
        <v>17</v>
      </c>
    </row>
    <row r="31" spans="1:2" ht="12.75">
      <c r="A31" s="61" t="s">
        <v>42</v>
      </c>
      <c r="B31" s="4">
        <v>5</v>
      </c>
    </row>
    <row r="32" spans="1:2" ht="12.75">
      <c r="A32" s="61" t="s">
        <v>40</v>
      </c>
      <c r="B32" s="4">
        <v>0</v>
      </c>
    </row>
    <row r="33" spans="1:2" ht="12.75">
      <c r="A33" s="61" t="s">
        <v>41</v>
      </c>
      <c r="B33" s="4">
        <v>5</v>
      </c>
    </row>
    <row r="34" spans="1:2" ht="12.75">
      <c r="A34" s="61"/>
      <c r="B34" s="4"/>
    </row>
    <row r="35" spans="1:2" ht="12.75">
      <c r="A35" s="61"/>
      <c r="B35" s="4"/>
    </row>
    <row r="36" ht="12.75">
      <c r="B36" s="4"/>
    </row>
    <row r="37" ht="12.75">
      <c r="B37" s="3" t="s">
        <v>6</v>
      </c>
    </row>
    <row r="38" spans="1:2" ht="12.75">
      <c r="A38" s="61" t="s">
        <v>42</v>
      </c>
      <c r="B38" s="4">
        <v>0</v>
      </c>
    </row>
    <row r="39" spans="1:2" ht="12.75">
      <c r="A39" s="61" t="s">
        <v>40</v>
      </c>
      <c r="B39" s="4">
        <v>3</v>
      </c>
    </row>
    <row r="40" spans="1:2" ht="12.75">
      <c r="A40" s="61" t="s">
        <v>41</v>
      </c>
      <c r="B40" s="4">
        <v>0</v>
      </c>
    </row>
    <row r="41" spans="1:2" ht="12.75">
      <c r="A41" s="61"/>
      <c r="B41" s="4"/>
    </row>
  </sheetData>
  <sheetProtection password="9444" sheet="1"/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selection activeCell="B37" sqref="B37"/>
    </sheetView>
  </sheetViews>
  <sheetFormatPr defaultColWidth="11.421875" defaultRowHeight="12.75"/>
  <cols>
    <col min="1" max="1" width="21.421875" style="0" customWidth="1"/>
    <col min="2" max="9" width="13.140625" style="0" customWidth="1"/>
    <col min="10" max="10" width="15.57421875" style="0" customWidth="1"/>
  </cols>
  <sheetData>
    <row r="1" spans="1:9" ht="12.75">
      <c r="A1" s="5" t="s">
        <v>53</v>
      </c>
      <c r="D1" s="3"/>
      <c r="E1" s="3"/>
      <c r="F1" s="3"/>
      <c r="G1" s="3"/>
      <c r="H1" s="3"/>
      <c r="I1" s="3"/>
    </row>
    <row r="2" spans="1:9" ht="12.75">
      <c r="A2" s="6"/>
      <c r="B2" s="3" t="s">
        <v>13</v>
      </c>
      <c r="C2" s="3"/>
      <c r="D2" s="3"/>
      <c r="E2" s="3"/>
      <c r="F2" s="3"/>
      <c r="G2" s="3"/>
      <c r="H2" s="3"/>
      <c r="I2" s="3"/>
    </row>
    <row r="3" spans="1:9" ht="12.75">
      <c r="A3" s="61" t="s">
        <v>42</v>
      </c>
      <c r="B3" s="4">
        <v>10.7</v>
      </c>
      <c r="C3" s="4"/>
      <c r="D3" s="4"/>
      <c r="E3" s="4"/>
      <c r="F3" s="4"/>
      <c r="G3" s="4"/>
      <c r="H3" s="4"/>
      <c r="I3" s="4"/>
    </row>
    <row r="4" spans="1:9" ht="12.75">
      <c r="A4" s="61" t="s">
        <v>40</v>
      </c>
      <c r="B4" s="4">
        <v>9</v>
      </c>
      <c r="C4" s="4"/>
      <c r="D4" s="4"/>
      <c r="E4" s="4"/>
      <c r="F4" s="4"/>
      <c r="G4" s="4"/>
      <c r="H4" s="4"/>
      <c r="I4" s="4"/>
    </row>
    <row r="5" spans="1:9" ht="12.75">
      <c r="A5" s="61" t="s">
        <v>41</v>
      </c>
      <c r="B5" s="4">
        <v>9</v>
      </c>
      <c r="C5" s="4"/>
      <c r="D5" s="4"/>
      <c r="E5" s="4"/>
      <c r="F5" s="4"/>
      <c r="G5" s="4"/>
      <c r="H5" s="4"/>
      <c r="I5" s="4"/>
    </row>
    <row r="6" spans="1:9" ht="12.75">
      <c r="A6" s="61"/>
      <c r="B6" s="4"/>
      <c r="C6" s="4"/>
      <c r="D6" s="4"/>
      <c r="E6" s="4"/>
      <c r="F6" s="4"/>
      <c r="G6" s="4"/>
      <c r="H6" s="4"/>
      <c r="I6" s="4"/>
    </row>
    <row r="7" spans="1:9" ht="12.75">
      <c r="A7" s="61"/>
      <c r="B7" s="4"/>
      <c r="C7" s="4"/>
      <c r="D7" s="4"/>
      <c r="E7" s="4"/>
      <c r="F7" s="4"/>
      <c r="G7" s="4"/>
      <c r="H7" s="4"/>
      <c r="I7" s="4"/>
    </row>
    <row r="8" spans="2:8" ht="12.75">
      <c r="B8" s="4"/>
      <c r="C8" s="4"/>
      <c r="D8" s="4"/>
      <c r="E8" s="4"/>
      <c r="F8" s="4"/>
      <c r="G8" s="4"/>
      <c r="H8" s="4"/>
    </row>
    <row r="9" spans="2:8" ht="12.75">
      <c r="B9" s="3" t="s">
        <v>14</v>
      </c>
      <c r="C9" s="3"/>
      <c r="D9" s="4"/>
      <c r="E9" s="4"/>
      <c r="F9" s="4"/>
      <c r="G9" s="4"/>
      <c r="H9" s="4"/>
    </row>
    <row r="10" spans="1:8" ht="12.75">
      <c r="A10" s="61" t="s">
        <v>42</v>
      </c>
      <c r="B10" s="4">
        <v>10.7</v>
      </c>
      <c r="C10" s="4"/>
      <c r="D10" s="4"/>
      <c r="E10" s="4"/>
      <c r="F10" s="4"/>
      <c r="G10" s="4"/>
      <c r="H10" s="4"/>
    </row>
    <row r="11" spans="1:3" ht="12.75">
      <c r="A11" s="61" t="s">
        <v>40</v>
      </c>
      <c r="B11" s="4">
        <v>9</v>
      </c>
      <c r="C11" s="4"/>
    </row>
    <row r="12" spans="1:3" ht="12.75">
      <c r="A12" s="61" t="s">
        <v>41</v>
      </c>
      <c r="B12" s="4">
        <v>9</v>
      </c>
      <c r="C12" s="4"/>
    </row>
    <row r="13" spans="1:3" ht="12.75">
      <c r="A13" s="61"/>
      <c r="B13" s="4"/>
      <c r="C13" s="4"/>
    </row>
    <row r="14" spans="1:3" ht="12.75">
      <c r="A14" s="61"/>
      <c r="B14" s="4"/>
      <c r="C14" s="4"/>
    </row>
    <row r="15" spans="2:3" ht="12.75">
      <c r="B15" s="4"/>
      <c r="C15" s="4"/>
    </row>
    <row r="16" spans="2:3" ht="12.75">
      <c r="B16" s="3" t="s">
        <v>15</v>
      </c>
      <c r="C16" s="3"/>
    </row>
    <row r="17" spans="1:3" ht="12.75">
      <c r="A17" s="61" t="s">
        <v>42</v>
      </c>
      <c r="B17" s="4">
        <v>16.9</v>
      </c>
      <c r="C17" s="4"/>
    </row>
    <row r="18" spans="1:3" ht="12.75">
      <c r="A18" s="61" t="s">
        <v>40</v>
      </c>
      <c r="B18" s="4">
        <v>16.9</v>
      </c>
      <c r="C18" s="4"/>
    </row>
    <row r="19" spans="1:3" ht="12.75">
      <c r="A19" s="61" t="s">
        <v>41</v>
      </c>
      <c r="B19" s="4">
        <v>16.9</v>
      </c>
      <c r="C19" s="4"/>
    </row>
    <row r="20" spans="1:3" ht="12.75">
      <c r="A20" s="61"/>
      <c r="B20" s="4"/>
      <c r="C20" s="4"/>
    </row>
    <row r="21" spans="1:3" ht="12.75">
      <c r="A21" s="61"/>
      <c r="B21" s="4"/>
      <c r="C21" s="4"/>
    </row>
    <row r="23" spans="2:3" ht="12.75">
      <c r="B23" s="3" t="s">
        <v>16</v>
      </c>
      <c r="C23" s="3"/>
    </row>
    <row r="24" spans="1:3" ht="12.75">
      <c r="A24" s="61" t="s">
        <v>42</v>
      </c>
      <c r="B24" s="4">
        <v>16.9</v>
      </c>
      <c r="C24" s="4"/>
    </row>
    <row r="25" spans="1:3" ht="12.75">
      <c r="A25" s="61" t="s">
        <v>40</v>
      </c>
      <c r="B25" s="4">
        <v>16.9</v>
      </c>
      <c r="C25" s="4"/>
    </row>
    <row r="26" spans="1:3" ht="12.75">
      <c r="A26" s="61" t="s">
        <v>41</v>
      </c>
      <c r="B26" s="4">
        <v>16.9</v>
      </c>
      <c r="C26" s="4"/>
    </row>
    <row r="27" spans="1:3" ht="12.75">
      <c r="A27" s="61"/>
      <c r="B27" s="4"/>
      <c r="C27" s="4"/>
    </row>
    <row r="28" spans="1:3" ht="12.75">
      <c r="A28" s="61"/>
      <c r="B28" s="4"/>
      <c r="C28" s="4"/>
    </row>
    <row r="30" spans="2:3" ht="12.75">
      <c r="B30" s="3" t="s">
        <v>17</v>
      </c>
      <c r="C30" s="3"/>
    </row>
    <row r="31" spans="1:3" ht="12.75">
      <c r="A31" s="61" t="s">
        <v>42</v>
      </c>
      <c r="B31" s="4">
        <v>5</v>
      </c>
      <c r="C31" s="4"/>
    </row>
    <row r="32" spans="1:3" ht="12.75">
      <c r="A32" s="61" t="s">
        <v>40</v>
      </c>
      <c r="B32" s="4">
        <v>0</v>
      </c>
      <c r="C32" s="4"/>
    </row>
    <row r="33" spans="1:3" ht="12.75">
      <c r="A33" s="61" t="s">
        <v>41</v>
      </c>
      <c r="B33" s="4">
        <v>5</v>
      </c>
      <c r="C33" s="4"/>
    </row>
    <row r="34" spans="1:3" ht="12.75">
      <c r="A34" s="61"/>
      <c r="B34" s="4"/>
      <c r="C34" s="4"/>
    </row>
    <row r="35" spans="1:3" ht="12.75">
      <c r="A35" s="61"/>
      <c r="B35" s="4"/>
      <c r="C35" s="4"/>
    </row>
    <row r="36" spans="2:3" ht="12.75">
      <c r="B36" s="4"/>
      <c r="C36" s="4"/>
    </row>
    <row r="37" spans="2:3" ht="12.75">
      <c r="B37" s="3" t="s">
        <v>6</v>
      </c>
      <c r="C37" s="3"/>
    </row>
    <row r="38" spans="1:3" ht="12.75">
      <c r="A38" s="61" t="s">
        <v>42</v>
      </c>
      <c r="B38" s="4">
        <v>0</v>
      </c>
      <c r="C38" s="4"/>
    </row>
    <row r="39" spans="1:3" ht="12.75">
      <c r="A39" s="61" t="s">
        <v>40</v>
      </c>
      <c r="B39" s="4">
        <v>3</v>
      </c>
      <c r="C39" s="4"/>
    </row>
    <row r="40" spans="1:3" ht="12.75">
      <c r="A40" s="61" t="s">
        <v>41</v>
      </c>
      <c r="B40" s="4">
        <v>0</v>
      </c>
      <c r="C40" s="4"/>
    </row>
    <row r="41" spans="1:3" ht="12.75">
      <c r="A41" s="61"/>
      <c r="B41" s="4"/>
      <c r="C41" s="4"/>
    </row>
  </sheetData>
  <sheetProtection password="9444" sheet="1"/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Gde Kestenholz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Schaad Hansjörg</dc:creator>
  <cp:keywords/>
  <dc:description/>
  <cp:lastModifiedBy>Hansjoerg</cp:lastModifiedBy>
  <cp:lastPrinted>2022-08-27T11:26:06Z</cp:lastPrinted>
  <dcterms:created xsi:type="dcterms:W3CDTF">2010-08-24T09:38:50Z</dcterms:created>
  <dcterms:modified xsi:type="dcterms:W3CDTF">2023-08-28T17:57:14Z</dcterms:modified>
  <cp:category/>
  <cp:version/>
  <cp:contentType/>
  <cp:contentStatus/>
</cp:coreProperties>
</file>